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<sst xmlns="http://schemas.openxmlformats.org/spreadsheetml/2006/main" count="554" uniqueCount="447">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</sst>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4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4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4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4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4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4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5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1" fillId="0" borderId="50" xfId="1" applyNumberFormat="1" applyFont="1" applyBorder="1" applyProtection="1">
      <protection locked="0"/>
    </xf>
    <xf numFmtId="164" fontId="31" fillId="0" borderId="53" xfId="1" applyNumberFormat="1" applyFont="1" applyBorder="1" applyProtection="1">
      <protection locked="0"/>
    </xf>
    <xf numFmtId="164" fontId="35" fillId="9" borderId="56" xfId="1" applyNumberFormat="1" applyFont="1" applyFill="1" applyBorder="1" applyAlignment="1" applyProtection="1">
      <alignment vertical="center"/>
      <protection locked="0"/>
    </xf>
    <xf numFmtId="164" fontId="31" fillId="6" borderId="59" xfId="1" applyNumberFormat="1" applyFont="1" applyFill="1" applyBorder="1" applyProtection="1">
      <protection locked="0"/>
    </xf>
    <xf numFmtId="164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6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43" fontId="21" fillId="0" borderId="105" xfId="0" applyNumberFormat="1" applyFont="1" applyBorder="1" applyAlignment="1">
      <alignment horizontal="center" vertical="center"/>
    </xf>
    <xf numFmtId="43" fontId="21" fillId="0" borderId="80" xfId="0" applyNumberFormat="1" applyFont="1" applyBorder="1" applyAlignment="1">
      <alignment horizontal="center" vertical="center"/>
    </xf>
    <xf numFmtId="43" fontId="21" fillId="0" borderId="109" xfId="0" applyNumberFormat="1" applyFont="1" applyBorder="1" applyAlignment="1">
      <alignment horizontal="center" vertical="center"/>
    </xf>
    <xf numFmtId="43" fontId="21" fillId="0" borderId="107" xfId="0" applyNumberFormat="1" applyFont="1" applyBorder="1" applyAlignment="1">
      <alignment horizontal="center" vertical="center"/>
    </xf>
    <xf numFmtId="43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6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6" fontId="48" fillId="2" borderId="81" xfId="0" applyNumberFormat="1" applyFont="1" applyFill="1" applyBorder="1" applyProtection="1">
      <protection locked="0"/>
    </xf>
    <xf numFmtId="166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43" fontId="1" fillId="0" borderId="10" xfId="0" applyNumberFormat="1" applyFont="1" applyBorder="1" applyAlignment="1" applyProtection="1">
      <alignment horizontal="center" vertical="center"/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20BA60BE-92A7-488E-8434-0C30E4BC84BB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الاسم : جمعية التنمية الاجتماعية الأهلية أبا الورود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صافي الأصول : (567862.01)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التاريخ :23/ 9/ 1443هـ      ترخيص رقم 4293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أبا الورود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0504162995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Aldar-2016@hotmail.com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N15" sqref="N15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1290255.51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3" t="s">
        <v>36</v>
      </c>
      <c r="C5" s="256" t="s">
        <v>93</v>
      </c>
      <c r="D5" s="256"/>
      <c r="E5" s="256"/>
      <c r="F5" s="256"/>
      <c r="G5" s="256" t="s">
        <v>94</v>
      </c>
      <c r="H5" s="257"/>
    </row>
    <row r="6" spans="2:12" ht="31.5" customHeight="1" x14ac:dyDescent="0.2">
      <c r="B6" s="254"/>
      <c r="C6" s="258" t="s">
        <v>95</v>
      </c>
      <c r="D6" s="259"/>
      <c r="E6" s="258" t="s">
        <v>185</v>
      </c>
      <c r="F6" s="259"/>
      <c r="G6" s="260" t="s">
        <v>94</v>
      </c>
      <c r="H6" s="262" t="s">
        <v>98</v>
      </c>
    </row>
    <row r="7" spans="2:12" ht="16.5" thickBot="1" x14ac:dyDescent="0.25">
      <c r="B7" s="255"/>
      <c r="C7" s="145" t="s">
        <v>93</v>
      </c>
      <c r="D7" s="145" t="s">
        <v>186</v>
      </c>
      <c r="E7" s="145" t="s">
        <v>96</v>
      </c>
      <c r="F7" s="145" t="s">
        <v>97</v>
      </c>
      <c r="G7" s="261"/>
      <c r="H7" s="263"/>
      <c r="I7" s="80"/>
      <c r="J7" s="81"/>
      <c r="K7" s="81"/>
    </row>
    <row r="8" spans="2:12" ht="21" thickTop="1" x14ac:dyDescent="0.2">
      <c r="B8" s="250" t="s">
        <v>112</v>
      </c>
      <c r="C8" s="251"/>
      <c r="D8" s="251"/>
      <c r="E8" s="251"/>
      <c r="F8" s="251"/>
      <c r="G8" s="251"/>
      <c r="H8" s="252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0" t="s">
        <v>113</v>
      </c>
      <c r="C21" s="251"/>
      <c r="D21" s="251"/>
      <c r="E21" s="251"/>
      <c r="F21" s="251"/>
      <c r="G21" s="251"/>
      <c r="H21" s="252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4" t="s">
        <v>179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2:14" ht="15" thickBot="1" x14ac:dyDescent="0.25"/>
    <row r="5" spans="2:14" ht="30.75" customHeight="1" thickTop="1" x14ac:dyDescent="0.2">
      <c r="B5" s="267" t="s">
        <v>90</v>
      </c>
      <c r="C5" s="272" t="s">
        <v>86</v>
      </c>
      <c r="D5" s="272" t="s">
        <v>87</v>
      </c>
      <c r="E5" s="272" t="s">
        <v>88</v>
      </c>
      <c r="F5" s="272" t="s">
        <v>91</v>
      </c>
      <c r="G5" s="269" t="s">
        <v>436</v>
      </c>
      <c r="H5" s="270"/>
      <c r="I5" s="270"/>
      <c r="J5" s="270"/>
      <c r="K5" s="271"/>
      <c r="L5" s="274" t="s">
        <v>89</v>
      </c>
      <c r="M5" s="265" t="s">
        <v>441</v>
      </c>
      <c r="N5" s="265" t="s">
        <v>184</v>
      </c>
    </row>
    <row r="6" spans="2:14" ht="15" customHeight="1" thickBot="1" x14ac:dyDescent="0.3">
      <c r="B6" s="268"/>
      <c r="C6" s="273"/>
      <c r="D6" s="273"/>
      <c r="E6" s="273"/>
      <c r="F6" s="273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5"/>
      <c r="M6" s="266"/>
      <c r="N6" s="266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10" sqref="G10"/>
    </sheetView>
  </sheetViews>
  <sheetFormatPr defaultRowHeight="14.25" x14ac:dyDescent="0.2"/>
  <cols>
    <col min="2" max="2" width="8.125" bestFit="1" customWidth="1"/>
    <col min="3" max="3" width="32.125" customWidth="1"/>
    <col min="7" max="7" width="9.875" bestFit="1" customWidth="1"/>
    <col min="13" max="13" width="1.375" customWidth="1"/>
  </cols>
  <sheetData>
    <row r="2" spans="2:16" ht="21" thickBot="1" x14ac:dyDescent="0.35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23.25" thickBot="1" x14ac:dyDescent="0.25">
      <c r="B3" s="277" t="s">
        <v>188</v>
      </c>
      <c r="C3" s="282" t="s">
        <v>114</v>
      </c>
      <c r="D3" s="279" t="s">
        <v>37</v>
      </c>
      <c r="E3" s="280"/>
      <c r="F3" s="281"/>
      <c r="G3" s="279" t="s">
        <v>38</v>
      </c>
      <c r="H3" s="280"/>
      <c r="I3" s="281"/>
      <c r="J3" s="279" t="s">
        <v>39</v>
      </c>
      <c r="K3" s="280"/>
      <c r="L3" s="281"/>
      <c r="N3" s="279" t="s">
        <v>85</v>
      </c>
      <c r="O3" s="280"/>
      <c r="P3" s="281"/>
    </row>
    <row r="4" spans="2:16" ht="22.5" thickBot="1" x14ac:dyDescent="0.25">
      <c r="B4" s="278"/>
      <c r="C4" s="283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49">
        <v>780000</v>
      </c>
      <c r="H10" s="219"/>
      <c r="I10" s="217"/>
      <c r="J10" s="219"/>
      <c r="K10" s="219"/>
      <c r="L10" s="219"/>
      <c r="N10" s="141">
        <f t="shared" si="0"/>
        <v>780000</v>
      </c>
      <c r="O10" s="141">
        <f t="shared" si="1"/>
        <v>0</v>
      </c>
      <c r="P10" s="141">
        <f t="shared" si="2"/>
        <v>780000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780000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780000</v>
      </c>
      <c r="O12" s="6">
        <f t="shared" si="1"/>
        <v>0</v>
      </c>
      <c r="P12" s="6">
        <f t="shared" si="2"/>
        <v>780000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780000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780000</v>
      </c>
      <c r="O26" s="9">
        <f t="shared" si="1"/>
        <v>0</v>
      </c>
      <c r="P26" s="9">
        <f t="shared" si="2"/>
        <v>780000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2" activePane="bottomRight" state="frozen"/>
      <selection pane="topRight" activeCell="M1" sqref="M1"/>
      <selection pane="bottomLeft" activeCell="A5" sqref="A5"/>
      <selection pane="bottomRight" activeCell="F243" sqref="F243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9.37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4" t="s">
        <v>443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41745.75</v>
      </c>
      <c r="E5" s="223">
        <f>E6</f>
        <v>12031.75</v>
      </c>
      <c r="F5" s="224">
        <f>F210</f>
        <v>29714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12031.75</v>
      </c>
      <c r="E6" s="226">
        <f>E7+E38+E134+E190</f>
        <v>12031.75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4500</v>
      </c>
      <c r="E7" s="226">
        <f>E8+E17</f>
        <v>4500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4500</v>
      </c>
      <c r="E8" s="226">
        <f>SUM(E9:E16)</f>
        <v>4500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4500</v>
      </c>
      <c r="E9" s="226">
        <v>4500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5520</v>
      </c>
      <c r="E38" s="226">
        <f>E39+E49+E88+E118</f>
        <v>5520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2875</v>
      </c>
      <c r="E49" s="226">
        <f>E50+E52+E59+E66+E72+E74+E76+E78+E80+E82+E84+E86</f>
        <v>2875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2875</v>
      </c>
      <c r="E66" s="226">
        <f>SUM(E67:E71)</f>
        <v>2875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2875</v>
      </c>
      <c r="E69" s="226">
        <v>2875</v>
      </c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2645</v>
      </c>
      <c r="E88" s="226">
        <f>SUM(E89:E93,E97:E100,E109,E113)</f>
        <v>2645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2645</v>
      </c>
      <c r="E109" s="226">
        <f>SUM(E110:E112)</f>
        <v>2645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2645</v>
      </c>
      <c r="E110" s="226">
        <v>2645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2011.75</v>
      </c>
      <c r="E134" s="226">
        <f>SUM(E135,E137,E144,E150,E155,E157,E159,E161,E163,E165,E167,E169,E171,E183)</f>
        <v>2011.75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351</v>
      </c>
      <c r="E161" s="226">
        <f>E162</f>
        <v>351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351</v>
      </c>
      <c r="E162" s="226">
        <v>351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29714</v>
      </c>
      <c r="E210" s="228"/>
      <c r="F210" s="227">
        <f>SUM(F211,F249)</f>
        <v>29714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29714</v>
      </c>
      <c r="E211" s="232"/>
      <c r="F211" s="227">
        <f>SUM(F212,F214,F223,F232,F238)</f>
        <v>29714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29714</v>
      </c>
      <c r="E238" s="232"/>
      <c r="F238" s="227">
        <f>SUM(F239:F248)</f>
        <v>29714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3000</v>
      </c>
      <c r="E240" s="232"/>
      <c r="F240" s="227">
        <v>3000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25614</v>
      </c>
      <c r="E244" s="232"/>
      <c r="F244" s="227">
        <v>25614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1100</v>
      </c>
      <c r="E245" s="232"/>
      <c r="F245" s="227">
        <v>1100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41745.75</v>
      </c>
      <c r="E293" s="243">
        <f>E5</f>
        <v>12031.75</v>
      </c>
      <c r="F293" s="243">
        <f>F210</f>
        <v>29714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20" sqref="D20"/>
    </sheetView>
  </sheetViews>
  <sheetFormatPr defaultRowHeight="14.25" x14ac:dyDescent="0.2"/>
  <cols>
    <col min="3" max="3" width="44.375" customWidth="1"/>
    <col min="4" max="4" width="10.875" bestFit="1" customWidth="1"/>
    <col min="5" max="5" width="9.875" bestFit="1" customWidth="1"/>
    <col min="6" max="6" width="17.625" customWidth="1"/>
  </cols>
  <sheetData>
    <row r="2" spans="2:6" ht="20.25" x14ac:dyDescent="0.3">
      <c r="B2" s="287" t="s">
        <v>444</v>
      </c>
      <c r="C2" s="287"/>
      <c r="D2" s="287"/>
      <c r="E2" s="287"/>
      <c r="F2" s="287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7">
        <v>862017.76</v>
      </c>
      <c r="E7" s="204">
        <v>144691.76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7">
        <v>48029</v>
      </c>
      <c r="E10" s="204">
        <v>48029</v>
      </c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910046.76</v>
      </c>
      <c r="E15" s="161">
        <f>SUM(E7:E14)</f>
        <v>192720.76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8">
        <v>66210</v>
      </c>
      <c r="E17" s="211">
        <v>47880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8">
        <v>330181</v>
      </c>
      <c r="E20" s="211">
        <v>325571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396391</v>
      </c>
      <c r="E22" s="161">
        <f>SUM(E17:E21)</f>
        <v>373451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5" t="s">
        <v>425</v>
      </c>
      <c r="C33" s="286"/>
      <c r="D33" s="166">
        <f>D15+D22+D31</f>
        <v>1306437.76</v>
      </c>
      <c r="E33" s="166">
        <f>E15+E22+E31</f>
        <v>566171.76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4" zoomScale="96" zoomScaleNormal="96" workbookViewId="0">
      <selection activeCell="F23" sqref="F23:F27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7" t="s">
        <v>445</v>
      </c>
      <c r="D2" s="287"/>
      <c r="E2" s="287"/>
      <c r="F2" s="287"/>
      <c r="G2" s="287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16182.25</v>
      </c>
      <c r="F19" s="211">
        <v>14170.5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16182.25</v>
      </c>
      <c r="F22" s="161">
        <f>SUM(F15:F21)</f>
        <v>14170.5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1022306</v>
      </c>
      <c r="F25" s="204">
        <v>272020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267949.51</v>
      </c>
      <c r="F26" s="204">
        <v>279981.26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1290255.51</v>
      </c>
      <c r="F28" s="164">
        <f>SUM(F25:F27)</f>
        <v>552001.26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5" t="s">
        <v>433</v>
      </c>
      <c r="D30" s="286"/>
      <c r="E30" s="166">
        <f>E13+E22+E28</f>
        <v>1306437.76</v>
      </c>
      <c r="F30" s="166">
        <f>F13+F22+F28</f>
        <v>566171.76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8" t="s">
        <v>176</v>
      </c>
      <c r="C3" s="288"/>
      <c r="D3" s="288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29" zoomScale="80" zoomScaleNormal="80" workbookViewId="0">
      <selection activeCell="H39" sqref="H39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7" t="s">
        <v>446</v>
      </c>
      <c r="C2" s="297"/>
      <c r="D2" s="297"/>
      <c r="E2" s="297"/>
      <c r="F2" s="297"/>
      <c r="G2" s="297"/>
      <c r="H2" s="297"/>
      <c r="I2" s="297"/>
      <c r="J2" s="297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1" t="s">
        <v>434</v>
      </c>
      <c r="C5" s="292"/>
      <c r="D5" s="293"/>
      <c r="F5" s="294" t="s">
        <v>435</v>
      </c>
      <c r="G5" s="295"/>
      <c r="H5" s="296"/>
      <c r="J5" s="289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0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29714</v>
      </c>
      <c r="E32" s="117"/>
      <c r="F32" s="123">
        <v>31105</v>
      </c>
      <c r="G32" s="126" t="s">
        <v>142</v>
      </c>
      <c r="H32" s="175">
        <f>'تقرير الايرادات والتبرعات '!G10</f>
        <v>780000</v>
      </c>
      <c r="J32" s="140">
        <f t="shared" si="0"/>
        <v>750286</v>
      </c>
      <c r="K32" s="244">
        <f>SUM(H33:H42)</f>
        <v>780000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3000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67000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>
        <v>540000</v>
      </c>
      <c r="J36" s="140">
        <f t="shared" si="0"/>
        <v>540000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25614</v>
      </c>
      <c r="E38" s="117"/>
      <c r="F38" s="124">
        <v>31105006</v>
      </c>
      <c r="G38" s="125" t="s">
        <v>154</v>
      </c>
      <c r="H38" s="175">
        <v>160000</v>
      </c>
      <c r="J38" s="140">
        <f t="shared" si="0"/>
        <v>134386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1100</v>
      </c>
      <c r="E39" s="117"/>
      <c r="F39" s="124">
        <v>31105007</v>
      </c>
      <c r="G39" s="125" t="s">
        <v>156</v>
      </c>
      <c r="H39" s="175">
        <v>10000</v>
      </c>
      <c r="J39" s="140">
        <f t="shared" si="0"/>
        <v>8900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29714</v>
      </c>
      <c r="E48" s="119"/>
      <c r="F48" s="128"/>
      <c r="G48" s="50" t="s">
        <v>42</v>
      </c>
      <c r="H48" s="177">
        <f>H7+H8+H17+H26+H32+H43</f>
        <v>780000</v>
      </c>
      <c r="J48" s="51">
        <f>H48-D48</f>
        <v>750286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272020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1022306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2019-04-10T08:14:35Z</cp:lastPrinted>
  <dcterms:created xsi:type="dcterms:W3CDTF">2019-03-19T22:52:13Z</dcterms:created>
  <dcterms:modified xsi:type="dcterms:W3CDTF">2022-10-31T18:37:19Z</dcterms:modified>
</cp:coreProperties>
</file>